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8" i="1" l="1"/>
  <c r="J158" i="1"/>
  <c r="I158" i="1"/>
  <c r="H158" i="1"/>
  <c r="G158" i="1"/>
  <c r="L120" i="1" l="1"/>
  <c r="J120" i="1"/>
  <c r="I120" i="1"/>
  <c r="H120" i="1"/>
  <c r="G120" i="1"/>
  <c r="F120" i="1"/>
  <c r="J101" i="1" l="1"/>
  <c r="L101" i="1"/>
  <c r="F101" i="1"/>
  <c r="J82" i="1" l="1"/>
  <c r="I82" i="1"/>
  <c r="H82" i="1"/>
  <c r="G82" i="1"/>
  <c r="L82" i="1"/>
  <c r="L63" i="1" l="1"/>
  <c r="J63" i="1"/>
  <c r="I63" i="1"/>
  <c r="H63" i="1"/>
  <c r="G63" i="1"/>
  <c r="F63" i="1"/>
  <c r="L25" i="1" l="1"/>
  <c r="J25" i="1"/>
  <c r="I25" i="1"/>
  <c r="H25" i="1"/>
  <c r="G25" i="1"/>
  <c r="F25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H196" i="1"/>
  <c r="G196" i="1"/>
  <c r="F196" i="1"/>
  <c r="J196" i="1"/>
</calcChain>
</file>

<file path=xl/sharedStrings.xml><?xml version="1.0" encoding="utf-8"?>
<sst xmlns="http://schemas.openxmlformats.org/spreadsheetml/2006/main" count="236" uniqueCount="81">
  <si>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</si>
  <si>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</si>
  <si>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</si>
  <si>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</si>
  <si>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</si>
  <si>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</si>
  <si>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</si>
  <si>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</si>
  <si>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</si>
  <si>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</si>
  <si>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</si>
  <si>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</si>
  <si>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</si>
  <si>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</si>
  <si>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</si>
  <si>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</si>
  <si>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</si>
  <si>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</si>
  <si>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</si>
  <si>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</si>
  <si>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</si>
  <si>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</si>
  <si>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</si>
  <si>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</si>
  <si>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</si>
  <si>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</si>
  <si>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</si>
  <si>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</si>
  <si>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</si>
  <si>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</si>
  <si>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</si>
  <si>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</si>
  <si>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</si>
  <si>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</si>
  <si>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</si>
  <si>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</si>
  <si>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</si>
  <si>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</si>
  <si>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</si>
  <si>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 В. С. Чекмасова с. Большое Микушкино</t>
  </si>
  <si>
    <t>директор</t>
  </si>
  <si>
    <t>Игнатьева М. В.</t>
  </si>
  <si>
    <t>Каша вязкая молочная из риса и пшена</t>
  </si>
  <si>
    <t>Ветчина</t>
  </si>
  <si>
    <t>Батон</t>
  </si>
  <si>
    <t>Какао с молоком</t>
  </si>
  <si>
    <t>Макаронные изделия отварные с маслом+котлеты рубленные из бройлеров-цыплят</t>
  </si>
  <si>
    <t>202.1/295</t>
  </si>
  <si>
    <t>Морковные палочки</t>
  </si>
  <si>
    <t>Чай с лимоном</t>
  </si>
  <si>
    <t>Хлеб пшеничный 40</t>
  </si>
  <si>
    <t>Жаркое по домашнему с курицей</t>
  </si>
  <si>
    <t>Чай с сахаром, вареньем, джемом, мёдом, повидлом</t>
  </si>
  <si>
    <t>Хлеб пшеничный</t>
  </si>
  <si>
    <t>Помидор свежий</t>
  </si>
  <si>
    <t>Рис отварной+поджарка из рыбы</t>
  </si>
  <si>
    <t>Компот из смеси сухофруктов</t>
  </si>
  <si>
    <t>Салат из свеклы с зелёным горошком</t>
  </si>
  <si>
    <t>304/231</t>
  </si>
  <si>
    <t>Картфельное пюре 200+котлета домашняя</t>
  </si>
  <si>
    <t>312/271</t>
  </si>
  <si>
    <t>макаранные изделия отварные с маслом+сосиска отварная</t>
  </si>
  <si>
    <t>Компот из см ягод</t>
  </si>
  <si>
    <t>Винегрет овощной</t>
  </si>
  <si>
    <t>202.1/254</t>
  </si>
  <si>
    <t>Каша рассыпчатая гречневая+котлеты рубленные из бройлеров-цыплят+соус красный основной</t>
  </si>
  <si>
    <t>Чай с сахаром, вареньем, джемом, медом, повидлом</t>
  </si>
  <si>
    <t>171.1/295/348</t>
  </si>
  <si>
    <t>Каша пшенная с изюмом</t>
  </si>
  <si>
    <t>Сыр порциями</t>
  </si>
  <si>
    <t>Йогурт</t>
  </si>
  <si>
    <t>177.1</t>
  </si>
  <si>
    <t>3,,8</t>
  </si>
  <si>
    <t>картофельное пюре+тефтели мясные с рисом</t>
  </si>
  <si>
    <t>312/279</t>
  </si>
  <si>
    <t>Хлеб ржаной 40</t>
  </si>
  <si>
    <t>Плов из курицы</t>
  </si>
  <si>
    <t>Компот из свежих яблок</t>
  </si>
  <si>
    <t>Икра кабачковая консервированная</t>
  </si>
  <si>
    <t>Печенье</t>
  </si>
  <si>
    <t>342.1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</si>
</sst>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7.1</v>
      </c>
      <c r="H6" s="40">
        <v>13.2</v>
      </c>
      <c r="I6" s="40">
        <v>40</v>
      </c>
      <c r="J6" s="40">
        <v>307.39999999999998</v>
      </c>
      <c r="K6" s="41">
        <v>175</v>
      </c>
      <c r="L6" s="40">
        <v>38.479999999999997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30</v>
      </c>
      <c r="G7" s="43">
        <v>5.2</v>
      </c>
      <c r="H7" s="43">
        <v>10.199999999999999</v>
      </c>
      <c r="I7" s="43">
        <v>0.1</v>
      </c>
      <c r="J7" s="43">
        <v>90</v>
      </c>
      <c r="K7" s="44"/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17.260000000000002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2.2999999999999998</v>
      </c>
      <c r="H9" s="43">
        <v>0.9</v>
      </c>
      <c r="I9" s="43">
        <v>15.4</v>
      </c>
      <c r="J9" s="43">
        <v>78.599999999999994</v>
      </c>
      <c r="K9" s="44"/>
      <c r="L9" s="43">
        <v>2.94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18.400000000000002</v>
      </c>
      <c r="H13" s="19">
        <f t="shared" si="0"/>
        <v>27.299999999999997</v>
      </c>
      <c r="I13" s="19">
        <f t="shared" si="0"/>
        <v>79.900000000000006</v>
      </c>
      <c r="J13" s="19">
        <f t="shared" si="0"/>
        <v>617</v>
      </c>
      <c r="K13" s="25"/>
      <c r="L13" s="19">
        <f t="shared" ref="L13" si="1">SUM(L6:L12)</f>
        <v>78.679999999999993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510</v>
      </c>
      <c r="G24" s="32">
        <f t="shared" ref="G24:J24" si="4">G13+G23</f>
        <v>18.400000000000002</v>
      </c>
      <c r="H24" s="32">
        <f t="shared" si="4"/>
        <v>27.299999999999997</v>
      </c>
      <c r="I24" s="32">
        <f t="shared" si="4"/>
        <v>79.900000000000006</v>
      </c>
      <c r="J24" s="32">
        <f t="shared" si="4"/>
        <v>617</v>
      </c>
      <c r="K24" s="32"/>
      <c r="L24" s="32">
        <f t="shared" ref="L24" si="5">L13+L23</f>
        <v>78.679999999999993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f>150+80</f>
        <v>230</v>
      </c>
      <c r="G25" s="40">
        <f>5.5+20</f>
        <v>25.5</v>
      </c>
      <c r="H25" s="40">
        <f>4.8+20.4</f>
        <v>25.2</v>
      </c>
      <c r="I25" s="40">
        <f>34.9+10</f>
        <v>44.9</v>
      </c>
      <c r="J25" s="40">
        <f>205.3+303.9</f>
        <v>509.2</v>
      </c>
      <c r="K25" s="41" t="s">
        <v>47</v>
      </c>
      <c r="L25" s="40">
        <f>9.26+53.33</f>
        <v>62.589999999999996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100</v>
      </c>
      <c r="G26" s="43">
        <v>1</v>
      </c>
      <c r="H26" s="43">
        <v>0.1</v>
      </c>
      <c r="I26" s="43">
        <v>5.5</v>
      </c>
      <c r="J26" s="43">
        <v>28</v>
      </c>
      <c r="K26" s="44"/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222</v>
      </c>
      <c r="G27" s="43">
        <v>0.1</v>
      </c>
      <c r="H27" s="43">
        <v>0</v>
      </c>
      <c r="I27" s="43">
        <v>14.9</v>
      </c>
      <c r="J27" s="43">
        <v>60.8</v>
      </c>
      <c r="K27" s="44">
        <v>377</v>
      </c>
      <c r="L27" s="43">
        <v>4.09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29.700000000000003</v>
      </c>
      <c r="H32" s="19">
        <f t="shared" ref="H32" si="7">SUM(H25:H31)</f>
        <v>25.5</v>
      </c>
      <c r="I32" s="19">
        <f t="shared" ref="I32" si="8">SUM(I25:I31)</f>
        <v>85.4</v>
      </c>
      <c r="J32" s="19">
        <f t="shared" ref="J32:L32" si="9">SUM(J25:J31)</f>
        <v>692.7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592</v>
      </c>
      <c r="G43" s="32">
        <f t="shared" ref="G43" si="14">G32+G42</f>
        <v>29.700000000000003</v>
      </c>
      <c r="H43" s="32">
        <f t="shared" ref="H43" si="15">H32+H42</f>
        <v>25.5</v>
      </c>
      <c r="I43" s="32">
        <f t="shared" ref="I43" si="16">I32+I42</f>
        <v>85.4</v>
      </c>
      <c r="J43" s="32">
        <f t="shared" ref="J43:L43" si="17">J32+J42</f>
        <v>692.7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51</v>
      </c>
      <c r="F44" s="40">
        <v>250</v>
      </c>
      <c r="G44" s="40">
        <v>16.2</v>
      </c>
      <c r="H44" s="40">
        <v>20.8</v>
      </c>
      <c r="I44" s="40">
        <v>28.9</v>
      </c>
      <c r="J44" s="40">
        <v>368.6</v>
      </c>
      <c r="K44" s="41">
        <v>259</v>
      </c>
      <c r="L44" s="40">
        <v>52.75</v>
      </c>
    </row>
    <row r="45" spans="1:12" ht="15" x14ac:dyDescent="0.25">
      <c r="A45" s="23"/>
      <c r="B45" s="15"/>
      <c r="C45" s="11"/>
      <c r="D45" s="6"/>
      <c r="E45" s="52" t="s">
        <v>54</v>
      </c>
      <c r="F45" s="43">
        <v>40</v>
      </c>
      <c r="G45" s="43">
        <v>0.4</v>
      </c>
      <c r="H45" s="43">
        <v>0.1</v>
      </c>
      <c r="I45" s="43">
        <v>1.5</v>
      </c>
      <c r="J45" s="43">
        <v>9.6</v>
      </c>
      <c r="K45" s="44"/>
      <c r="L45" s="43">
        <v>20.28</v>
      </c>
    </row>
    <row r="46" spans="1:12" ht="15" x14ac:dyDescent="0.25">
      <c r="A46" s="23"/>
      <c r="B46" s="15"/>
      <c r="C46" s="11"/>
      <c r="D46" s="7" t="s">
        <v>22</v>
      </c>
      <c r="E46" s="52" t="s">
        <v>52</v>
      </c>
      <c r="F46" s="43">
        <v>222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2.65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552</v>
      </c>
      <c r="G51" s="19">
        <f t="shared" ref="G51" si="18">SUM(G44:G50)</f>
        <v>19.8</v>
      </c>
      <c r="H51" s="19">
        <f t="shared" ref="H51" si="19">SUM(H44:H50)</f>
        <v>21.1</v>
      </c>
      <c r="I51" s="19">
        <f t="shared" ref="I51" si="20">SUM(I44:I50)</f>
        <v>65.199999999999989</v>
      </c>
      <c r="J51" s="19">
        <f t="shared" ref="J51:L51" si="21">SUM(J44:J50)</f>
        <v>532.20000000000005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552</v>
      </c>
      <c r="G62" s="32">
        <f t="shared" ref="G62" si="26">G51+G61</f>
        <v>19.8</v>
      </c>
      <c r="H62" s="32">
        <f t="shared" ref="H62" si="27">H51+H61</f>
        <v>21.1</v>
      </c>
      <c r="I62" s="32">
        <f t="shared" ref="I62" si="28">I51+I61</f>
        <v>65.199999999999989</v>
      </c>
      <c r="J62" s="32">
        <f t="shared" ref="J62:L62" si="29">J51+J61</f>
        <v>532.20000000000005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55</v>
      </c>
      <c r="F63" s="40">
        <f>150+65</f>
        <v>215</v>
      </c>
      <c r="G63" s="40">
        <f>3.7+9.8</f>
        <v>13.5</v>
      </c>
      <c r="H63" s="40">
        <f>5.9+5.5</f>
        <v>11.4</v>
      </c>
      <c r="I63" s="40">
        <f>38.8+5.1</f>
        <v>43.9</v>
      </c>
      <c r="J63" s="40">
        <f>223.4+109</f>
        <v>332.4</v>
      </c>
      <c r="K63" s="41" t="s">
        <v>58</v>
      </c>
      <c r="L63" s="40">
        <f>15.06+36.08</f>
        <v>51.14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100</v>
      </c>
      <c r="G64" s="43">
        <v>1.6</v>
      </c>
      <c r="H64" s="43">
        <v>4.2</v>
      </c>
      <c r="I64" s="43">
        <v>8.1</v>
      </c>
      <c r="J64" s="43">
        <v>76.900000000000006</v>
      </c>
      <c r="K64" s="44">
        <v>53</v>
      </c>
      <c r="L64" s="43">
        <v>17.78</v>
      </c>
    </row>
    <row r="65" spans="1:12" ht="15" x14ac:dyDescent="0.25">
      <c r="A65" s="23"/>
      <c r="B65" s="15"/>
      <c r="C65" s="11"/>
      <c r="D65" s="7" t="s">
        <v>22</v>
      </c>
      <c r="E65" s="52" t="s">
        <v>56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6.76</v>
      </c>
    </row>
    <row r="66" spans="1:12" ht="15" x14ac:dyDescent="0.25">
      <c r="A66" s="23"/>
      <c r="B66" s="15"/>
      <c r="C66" s="11"/>
      <c r="D66" s="7" t="s">
        <v>23</v>
      </c>
      <c r="E66" s="52" t="s">
        <v>50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18.2</v>
      </c>
      <c r="H70" s="19">
        <f t="shared" ref="H70" si="31">SUM(H63:H69)</f>
        <v>15.8</v>
      </c>
      <c r="I70" s="19">
        <f t="shared" ref="I70" si="32">SUM(I63:I69)</f>
        <v>91.5</v>
      </c>
      <c r="J70" s="19">
        <f t="shared" ref="J70:L70" si="33">SUM(J63:J69)</f>
        <v>581.4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555</v>
      </c>
      <c r="G81" s="32">
        <f t="shared" ref="G81" si="38">G70+G80</f>
        <v>18.2</v>
      </c>
      <c r="H81" s="32">
        <f t="shared" ref="H81" si="39">H70+H80</f>
        <v>15.8</v>
      </c>
      <c r="I81" s="32">
        <f t="shared" ref="I81" si="40">I70+I80</f>
        <v>91.5</v>
      </c>
      <c r="J81" s="32">
        <f t="shared" ref="J81:L81" si="41">J70+J80</f>
        <v>581.4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59</v>
      </c>
      <c r="F82" s="40">
        <v>310</v>
      </c>
      <c r="G82" s="40">
        <f>5.1+8.6</f>
        <v>13.7</v>
      </c>
      <c r="H82" s="40">
        <f>8.2+14.4</f>
        <v>22.6</v>
      </c>
      <c r="I82" s="40">
        <f>34.9+3</f>
        <v>37.9</v>
      </c>
      <c r="J82" s="40">
        <f>234.5+176</f>
        <v>410.5</v>
      </c>
      <c r="K82" s="41" t="s">
        <v>60</v>
      </c>
      <c r="L82" s="40">
        <f>26.83+44.76</f>
        <v>71.59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49</v>
      </c>
      <c r="F84" s="43">
        <v>222</v>
      </c>
      <c r="G84" s="43">
        <v>0.1</v>
      </c>
      <c r="H84" s="43">
        <v>0</v>
      </c>
      <c r="I84" s="43">
        <v>14.9</v>
      </c>
      <c r="J84" s="43">
        <v>60.8</v>
      </c>
      <c r="K84" s="44">
        <v>377</v>
      </c>
      <c r="L84" s="43">
        <v>4.09</v>
      </c>
    </row>
    <row r="85" spans="1:12" ht="15" x14ac:dyDescent="0.25">
      <c r="A85" s="23"/>
      <c r="B85" s="15"/>
      <c r="C85" s="11"/>
      <c r="D85" s="7" t="s">
        <v>23</v>
      </c>
      <c r="E85" s="52" t="s">
        <v>50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16.899999999999999</v>
      </c>
      <c r="H89" s="19">
        <f t="shared" ref="H89" si="43">SUM(H82:H88)</f>
        <v>22.8</v>
      </c>
      <c r="I89" s="19">
        <f t="shared" ref="I89" si="44">SUM(I82:I88)</f>
        <v>72.900000000000006</v>
      </c>
      <c r="J89" s="19">
        <f t="shared" ref="J89:L89" si="45">SUM(J82:J88)</f>
        <v>566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572</v>
      </c>
      <c r="G100" s="32">
        <f t="shared" ref="G100" si="50">G89+G99</f>
        <v>16.899999999999999</v>
      </c>
      <c r="H100" s="32">
        <f t="shared" ref="H100" si="51">H89+H99</f>
        <v>22.8</v>
      </c>
      <c r="I100" s="32">
        <f t="shared" ref="I100" si="52">I89+I99</f>
        <v>72.900000000000006</v>
      </c>
      <c r="J100" s="32">
        <f t="shared" ref="J100:L100" si="53">J89+J99</f>
        <v>566</v>
      </c>
      <c r="K100" s="32"/>
      <c r="L100" s="32">
        <f t="shared" si="53"/>
        <v>78.680000000000007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40">
        <f>150+60</f>
        <v>210</v>
      </c>
      <c r="G101" s="40">
        <v>12.2</v>
      </c>
      <c r="H101" s="40">
        <v>19.399999999999999</v>
      </c>
      <c r="I101" s="40">
        <v>35.1</v>
      </c>
      <c r="J101" s="40">
        <f>205.3+159.5</f>
        <v>364.8</v>
      </c>
      <c r="K101" s="41" t="s">
        <v>64</v>
      </c>
      <c r="L101" s="40">
        <f>9.26+29.42</f>
        <v>38.68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100</v>
      </c>
      <c r="G102" s="43">
        <v>1.3</v>
      </c>
      <c r="H102" s="43">
        <v>10.199999999999999</v>
      </c>
      <c r="I102" s="43">
        <v>7.8</v>
      </c>
      <c r="J102" s="43">
        <v>129</v>
      </c>
      <c r="K102" s="44">
        <v>67</v>
      </c>
      <c r="L102" s="43">
        <v>21.94</v>
      </c>
    </row>
    <row r="103" spans="1:12" ht="15" x14ac:dyDescent="0.25">
      <c r="A103" s="23"/>
      <c r="B103" s="15"/>
      <c r="C103" s="11"/>
      <c r="D103" s="7" t="s">
        <v>22</v>
      </c>
      <c r="E103" s="52" t="s">
        <v>62</v>
      </c>
      <c r="F103" s="43">
        <v>200</v>
      </c>
      <c r="G103" s="43">
        <v>0.2</v>
      </c>
      <c r="H103" s="43">
        <v>0.2</v>
      </c>
      <c r="I103" s="43">
        <v>28.7</v>
      </c>
      <c r="J103" s="43">
        <v>118.5</v>
      </c>
      <c r="K103" s="44">
        <v>375</v>
      </c>
      <c r="L103" s="43">
        <v>15.06</v>
      </c>
    </row>
    <row r="104" spans="1:12" ht="15" x14ac:dyDescent="0.25">
      <c r="A104" s="23"/>
      <c r="B104" s="15"/>
      <c r="C104" s="11"/>
      <c r="D104" s="7" t="s">
        <v>23</v>
      </c>
      <c r="E104" s="52" t="s">
        <v>50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</v>
      </c>
      <c r="H108" s="19">
        <f t="shared" si="54"/>
        <v>29.999999999999996</v>
      </c>
      <c r="I108" s="19">
        <f t="shared" si="54"/>
        <v>91.699999999999989</v>
      </c>
      <c r="J108" s="19">
        <f t="shared" si="54"/>
        <v>707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16.8</v>
      </c>
      <c r="H119" s="32">
        <f t="shared" ref="H119" si="59">H108+H118</f>
        <v>29.999999999999996</v>
      </c>
      <c r="I119" s="32">
        <f t="shared" ref="I119" si="60">I108+I118</f>
        <v>91.699999999999989</v>
      </c>
      <c r="J119" s="32">
        <f t="shared" ref="J119:L119" si="61">J108+J118</f>
        <v>707</v>
      </c>
      <c r="K119" s="32"/>
      <c r="L119" s="32">
        <f t="shared" si="61"/>
        <v>78.680000000000007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65</v>
      </c>
      <c r="F120" s="40">
        <f>200+80+50</f>
        <v>330</v>
      </c>
      <c r="G120" s="40">
        <f>0.4+11.5+20</f>
        <v>31.9</v>
      </c>
      <c r="H120" s="40">
        <f>2.5+8.6+20.4</f>
        <v>31.5</v>
      </c>
      <c r="I120" s="40">
        <f>2.5+52.1+10</f>
        <v>64.599999999999994</v>
      </c>
      <c r="J120" s="40">
        <f>33.8+331.8+303.9</f>
        <v>669.5</v>
      </c>
      <c r="K120" s="41" t="s">
        <v>67</v>
      </c>
      <c r="L120" s="40">
        <f>17.23+53.33+2.47</f>
        <v>73.03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66</v>
      </c>
      <c r="F122" s="43">
        <v>215</v>
      </c>
      <c r="G122" s="43">
        <v>0.1</v>
      </c>
      <c r="H122" s="43">
        <v>0</v>
      </c>
      <c r="I122" s="43">
        <v>14.7</v>
      </c>
      <c r="J122" s="43">
        <v>59.3</v>
      </c>
      <c r="K122" s="44">
        <v>376</v>
      </c>
      <c r="L122" s="43">
        <v>2.65</v>
      </c>
    </row>
    <row r="123" spans="1:12" ht="15" x14ac:dyDescent="0.25">
      <c r="A123" s="14"/>
      <c r="B123" s="15"/>
      <c r="C123" s="11"/>
      <c r="D123" s="7" t="s">
        <v>23</v>
      </c>
      <c r="E123" s="52" t="s">
        <v>50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35.1</v>
      </c>
      <c r="H127" s="19">
        <f t="shared" si="62"/>
        <v>31.7</v>
      </c>
      <c r="I127" s="19">
        <f t="shared" si="62"/>
        <v>99.4</v>
      </c>
      <c r="J127" s="19">
        <f t="shared" si="62"/>
        <v>823.5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585</v>
      </c>
      <c r="G138" s="32">
        <f t="shared" ref="G138" si="66">G127+G137</f>
        <v>35.1</v>
      </c>
      <c r="H138" s="32">
        <f t="shared" ref="H138" si="67">H127+H137</f>
        <v>31.7</v>
      </c>
      <c r="I138" s="32">
        <f t="shared" ref="I138" si="68">I127+I137</f>
        <v>99.4</v>
      </c>
      <c r="J138" s="32">
        <f t="shared" ref="J138:L138" si="69">J127+J137</f>
        <v>823.5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210</v>
      </c>
      <c r="G139" s="40">
        <v>7.8</v>
      </c>
      <c r="H139" s="40">
        <v>11.6</v>
      </c>
      <c r="I139" s="40">
        <v>44.6</v>
      </c>
      <c r="J139" s="40">
        <v>314.89999999999998</v>
      </c>
      <c r="K139" s="41" t="s">
        <v>71</v>
      </c>
      <c r="L139" s="40">
        <v>20.62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20</v>
      </c>
      <c r="G140" s="43">
        <v>4.5999999999999996</v>
      </c>
      <c r="H140" s="43">
        <v>5.9</v>
      </c>
      <c r="I140" s="43">
        <v>0</v>
      </c>
      <c r="J140" s="43">
        <v>72.8</v>
      </c>
      <c r="K140" s="44">
        <v>15</v>
      </c>
      <c r="L140" s="43">
        <v>12.6</v>
      </c>
    </row>
    <row r="141" spans="1:12" ht="15" x14ac:dyDescent="0.25">
      <c r="A141" s="23"/>
      <c r="B141" s="15"/>
      <c r="C141" s="11"/>
      <c r="D141" s="7" t="s">
        <v>22</v>
      </c>
      <c r="E141" s="52" t="s">
        <v>56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6.76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0.9</v>
      </c>
      <c r="I142" s="43">
        <v>15.4</v>
      </c>
      <c r="J142" s="43">
        <v>78.599999999999994</v>
      </c>
      <c r="K142" s="44"/>
      <c r="L142" s="43">
        <v>2.94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125</v>
      </c>
      <c r="G144" s="43">
        <v>2.5</v>
      </c>
      <c r="H144" s="43">
        <v>1.9</v>
      </c>
      <c r="I144" s="43" t="s">
        <v>72</v>
      </c>
      <c r="J144" s="43">
        <v>60</v>
      </c>
      <c r="K144" s="44"/>
      <c r="L144" s="43">
        <v>35.76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17.2</v>
      </c>
      <c r="H146" s="19">
        <f t="shared" si="70"/>
        <v>20.299999999999997</v>
      </c>
      <c r="I146" s="19">
        <f t="shared" si="70"/>
        <v>79.400000000000006</v>
      </c>
      <c r="J146" s="19">
        <f t="shared" si="70"/>
        <v>603.70000000000005</v>
      </c>
      <c r="K146" s="25"/>
      <c r="L146" s="19">
        <f t="shared" ref="L146" si="71">SUM(L139:L145)</f>
        <v>78.679999999999993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585</v>
      </c>
      <c r="G157" s="32">
        <f t="shared" ref="G157" si="74">G146+G156</f>
        <v>17.2</v>
      </c>
      <c r="H157" s="32">
        <f t="shared" ref="H157" si="75">H146+H156</f>
        <v>20.299999999999997</v>
      </c>
      <c r="I157" s="32">
        <f t="shared" ref="I157" si="76">I146+I156</f>
        <v>79.400000000000006</v>
      </c>
      <c r="J157" s="32">
        <f t="shared" ref="J157:L157" si="77">J146+J156</f>
        <v>603.70000000000005</v>
      </c>
      <c r="K157" s="32"/>
      <c r="L157" s="32">
        <f t="shared" si="77"/>
        <v>78.679999999999993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40">
        <v>230</v>
      </c>
      <c r="G158" s="40">
        <f>3.3+8.8</f>
        <v>12.100000000000001</v>
      </c>
      <c r="H158" s="40">
        <f>5.3+14.5</f>
        <v>19.8</v>
      </c>
      <c r="I158" s="40">
        <f>22.8+8.5</f>
        <v>31.3</v>
      </c>
      <c r="J158" s="40">
        <f>152.7+199.7</f>
        <v>352.4</v>
      </c>
      <c r="K158" s="41" t="s">
        <v>74</v>
      </c>
      <c r="L158" s="40">
        <f>19.4+46.07</f>
        <v>65.47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49</v>
      </c>
      <c r="F160" s="43">
        <v>222</v>
      </c>
      <c r="G160" s="43">
        <v>0.1</v>
      </c>
      <c r="H160" s="43">
        <v>0</v>
      </c>
      <c r="I160" s="43">
        <v>14.9</v>
      </c>
      <c r="J160" s="43">
        <v>60.8</v>
      </c>
      <c r="K160" s="44">
        <v>377</v>
      </c>
      <c r="L160" s="43">
        <v>4.09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4.5999999999999996</v>
      </c>
      <c r="H161" s="43">
        <v>0.4</v>
      </c>
      <c r="I161" s="43">
        <v>30.1</v>
      </c>
      <c r="J161" s="43">
        <v>142.1</v>
      </c>
      <c r="K161" s="44"/>
      <c r="L161" s="43">
        <v>5.0199999999999996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75</v>
      </c>
      <c r="F163" s="43">
        <v>40</v>
      </c>
      <c r="G163" s="43">
        <v>2.6</v>
      </c>
      <c r="H163" s="43">
        <v>0.4</v>
      </c>
      <c r="I163" s="43">
        <v>17</v>
      </c>
      <c r="J163" s="43">
        <v>81.599999999999994</v>
      </c>
      <c r="K163" s="44"/>
      <c r="L163" s="43">
        <v>4.0999999999999996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 t="shared" ref="G165:J165" si="78">SUM(G158:G164)</f>
        <v>19.400000000000002</v>
      </c>
      <c r="H165" s="19">
        <f t="shared" si="78"/>
        <v>20.599999999999998</v>
      </c>
      <c r="I165" s="19">
        <f t="shared" si="78"/>
        <v>93.300000000000011</v>
      </c>
      <c r="J165" s="19">
        <f t="shared" si="78"/>
        <v>636.9</v>
      </c>
      <c r="K165" s="25"/>
      <c r="L165" s="19">
        <f t="shared" ref="L165" si="79">SUM(L158:L164)</f>
        <v>78.679999999999993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552</v>
      </c>
      <c r="G176" s="32">
        <f t="shared" ref="G176" si="82">G165+G175</f>
        <v>19.400000000000002</v>
      </c>
      <c r="H176" s="32">
        <f t="shared" ref="H176" si="83">H165+H175</f>
        <v>20.599999999999998</v>
      </c>
      <c r="I176" s="32">
        <f t="shared" ref="I176" si="84">I165+I175</f>
        <v>93.300000000000011</v>
      </c>
      <c r="J176" s="32">
        <f t="shared" ref="J176:L176" si="85">J165+J175</f>
        <v>636.9</v>
      </c>
      <c r="K176" s="32"/>
      <c r="L176" s="32">
        <f t="shared" si="85"/>
        <v>78.679999999999993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76</v>
      </c>
      <c r="F177" s="40">
        <v>250</v>
      </c>
      <c r="G177" s="40">
        <v>25.3</v>
      </c>
      <c r="H177" s="40">
        <v>29.9</v>
      </c>
      <c r="I177" s="40">
        <v>43.8</v>
      </c>
      <c r="J177" s="40">
        <v>546.20000000000005</v>
      </c>
      <c r="K177" s="41">
        <v>291</v>
      </c>
      <c r="L177" s="40">
        <v>46.41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40</v>
      </c>
      <c r="G178" s="43">
        <v>0.8</v>
      </c>
      <c r="H178" s="43">
        <v>3.6</v>
      </c>
      <c r="I178" s="43">
        <v>3.1</v>
      </c>
      <c r="J178" s="43">
        <v>47.6</v>
      </c>
      <c r="K178" s="44"/>
      <c r="L178" s="43">
        <v>7.95</v>
      </c>
    </row>
    <row r="179" spans="1:12" ht="15" x14ac:dyDescent="0.25">
      <c r="A179" s="23"/>
      <c r="B179" s="15"/>
      <c r="C179" s="11"/>
      <c r="D179" s="7" t="s">
        <v>22</v>
      </c>
      <c r="E179" s="52" t="s">
        <v>77</v>
      </c>
      <c r="F179" s="43">
        <v>200</v>
      </c>
      <c r="G179" s="43">
        <v>0.2</v>
      </c>
      <c r="H179" s="43">
        <v>0.2</v>
      </c>
      <c r="I179" s="43">
        <v>27</v>
      </c>
      <c r="J179" s="43">
        <v>111.1</v>
      </c>
      <c r="K179" s="44" t="s">
        <v>80</v>
      </c>
      <c r="L179" s="43">
        <v>8.2799999999999994</v>
      </c>
    </row>
    <row r="180" spans="1:12" ht="15" x14ac:dyDescent="0.25">
      <c r="A180" s="23"/>
      <c r="B180" s="15"/>
      <c r="C180" s="11"/>
      <c r="D180" s="7" t="s">
        <v>23</v>
      </c>
      <c r="E180" s="52" t="s">
        <v>50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79</v>
      </c>
      <c r="F182" s="43">
        <v>50</v>
      </c>
      <c r="G182" s="43">
        <v>3.8</v>
      </c>
      <c r="H182" s="43">
        <v>4.9000000000000004</v>
      </c>
      <c r="I182" s="43">
        <v>37.200000000000003</v>
      </c>
      <c r="J182" s="43">
        <v>208.5</v>
      </c>
      <c r="K182" s="44"/>
      <c r="L182" s="43">
        <v>13.04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33.200000000000003</v>
      </c>
      <c r="H184" s="19">
        <f t="shared" si="86"/>
        <v>38.800000000000004</v>
      </c>
      <c r="I184" s="19">
        <f t="shared" si="86"/>
        <v>131.19999999999999</v>
      </c>
      <c r="J184" s="19">
        <f t="shared" si="86"/>
        <v>1008.1000000000001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580</v>
      </c>
      <c r="G195" s="32">
        <f t="shared" ref="G195" si="90">G184+G194</f>
        <v>33.200000000000003</v>
      </c>
      <c r="H195" s="32">
        <f t="shared" ref="H195" si="91">H184+H194</f>
        <v>38.800000000000004</v>
      </c>
      <c r="I195" s="32">
        <f t="shared" ref="I195" si="92">I184+I194</f>
        <v>131.19999999999999</v>
      </c>
      <c r="J195" s="32">
        <f t="shared" ref="J195:L195" si="93">J184+J194</f>
        <v>1008.1000000000001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563.29999999999995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25.39</v>
      </c>
      <c r="I196" s="34">
        <f t="shared" si="94"/>
        <v>88.990000000000009</v>
      </c>
      <c r="J196" s="34">
        <f t="shared" si="94"/>
        <v>676.85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dcterms:created xsi:type="dcterms:W3CDTF">2022-05-16T14:23:56Z</dcterms:created>
  <dcterms:modified xsi:type="dcterms:W3CDTF">2025-02-19T07:57:42Z</dcterms:modified>
</cp:coreProperties>
</file>